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61" yWindow="150" windowWidth="15330" windowHeight="8415" activeTab="0"/>
  </bookViews>
  <sheets>
    <sheet name="Sheet1" sheetId="1" r:id="rId1"/>
    <sheet name="Sheet2" sheetId="2" r:id="rId2"/>
    <sheet name="Sheet3" sheetId="3" r:id="rId3"/>
  </sheets>
  <definedNames>
    <definedName name="Lead" localSheetId="0">'Sheet1'!$C$40</definedName>
  </definedNames>
  <calcPr fullCalcOnLoad="1"/>
</workbook>
</file>

<file path=xl/sharedStrings.xml><?xml version="1.0" encoding="utf-8"?>
<sst xmlns="http://schemas.openxmlformats.org/spreadsheetml/2006/main" count="110" uniqueCount="57">
  <si>
    <t>deg/sec =</t>
  </si>
  <si>
    <t>deg/min =</t>
  </si>
  <si>
    <t xml:space="preserve">Linear  ~ X, Y, Z </t>
  </si>
  <si>
    <t xml:space="preserve">Stepper Motor </t>
  </si>
  <si>
    <t>Leadscrew</t>
  </si>
  <si>
    <t>Gear Reduction</t>
  </si>
  <si>
    <t>in/sec =</t>
  </si>
  <si>
    <t>stepper rpm =</t>
  </si>
  <si>
    <t>mm/sec =</t>
  </si>
  <si>
    <t>mm/min =</t>
  </si>
  <si>
    <t>Stepper Motor</t>
  </si>
  <si>
    <t>pulse/sec =</t>
  </si>
  <si>
    <t>Rotary  ~ A, B, C</t>
  </si>
  <si>
    <t>Feed - In/min</t>
  </si>
  <si>
    <t xml:space="preserve">Feed - mm/min </t>
  </si>
  <si>
    <t>Feed - deg/min</t>
  </si>
  <si>
    <t>Pulse/sec</t>
  </si>
  <si>
    <t xml:space="preserve">Stepper teeth - </t>
  </si>
  <si>
    <t xml:space="preserve">Deg/step - </t>
  </si>
  <si>
    <t xml:space="preserve">Threads/in - </t>
  </si>
  <si>
    <t xml:space="preserve">Pulse/step - </t>
  </si>
  <si>
    <t xml:space="preserve">Pitch (mm) - </t>
  </si>
  <si>
    <t xml:space="preserve">Gear reduction - </t>
  </si>
  <si>
    <t xml:space="preserve">   direct drive)</t>
  </si>
  <si>
    <t>Rotary Table</t>
  </si>
  <si>
    <t>in/min =</t>
  </si>
  <si>
    <t>Stepper RPM</t>
  </si>
  <si>
    <t xml:space="preserve">Resolution (in/step) - </t>
  </si>
  <si>
    <t xml:space="preserve">Multiplier - </t>
  </si>
  <si>
    <t xml:space="preserve">Resolution (mm/step) - </t>
  </si>
  <si>
    <t xml:space="preserve">Deg/rev - </t>
  </si>
  <si>
    <t xml:space="preserve">Resolution (deg/step) - </t>
  </si>
  <si>
    <t xml:space="preserve">Pulse/rev - </t>
  </si>
  <si>
    <t xml:space="preserve"> Steps/rev - </t>
  </si>
  <si>
    <t xml:space="preserve">   (Enter zeros for</t>
  </si>
  <si>
    <t>STEPPER CALCULATOR</t>
  </si>
  <si>
    <t>Result:</t>
  </si>
  <si>
    <t xml:space="preserve">*Steps per inch - </t>
  </si>
  <si>
    <t xml:space="preserve">*Steps per deg - </t>
  </si>
  <si>
    <t>Inch</t>
  </si>
  <si>
    <t>Required inputs</t>
  </si>
  <si>
    <t>Metric</t>
  </si>
  <si>
    <t>Degrees</t>
  </si>
  <si>
    <t>Micro Stepping</t>
  </si>
  <si>
    <t xml:space="preserve">Lead screw teeth - </t>
  </si>
  <si>
    <t xml:space="preserve"> Input:  </t>
  </si>
  <si>
    <t xml:space="preserve">Lead (in/rev) - </t>
  </si>
  <si>
    <t xml:space="preserve">Lead (mm/rev) - </t>
  </si>
  <si>
    <t xml:space="preserve">*Steps per mm - </t>
  </si>
  <si>
    <t>Result</t>
  </si>
  <si>
    <t>Distance vs.</t>
  </si>
  <si>
    <t>Steps</t>
  </si>
  <si>
    <t>Degrees vs.</t>
  </si>
  <si>
    <t xml:space="preserve">Thread starts - </t>
  </si>
  <si>
    <r>
      <t xml:space="preserve">1. *This </t>
    </r>
    <r>
      <rPr>
        <b/>
        <sz val="10"/>
        <rFont val="Arial"/>
        <family val="2"/>
      </rPr>
      <t>Steps per (unit)</t>
    </r>
    <r>
      <rPr>
        <sz val="10"/>
        <rFont val="Arial"/>
        <family val="0"/>
      </rPr>
      <t xml:space="preserve"> value is to be entered into Mach3's "Config / Motor Tuning / Steps per" input box for the corresponding axis.</t>
    </r>
  </si>
  <si>
    <t>2.  Shaded cells are inputs; results are calculated.</t>
  </si>
  <si>
    <t>AFL  Rev 12-3-10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</si>
</sst>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##"/>
    <numFmt numFmtId="173" formatCode="???.??"/>
    <numFmt numFmtId="174" formatCode="0.000"/>
    <numFmt numFmtId="175" formatCode="0."/>
    <numFmt numFmtId="176" formatCode="0.######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#.######"/>
    <numFmt numFmtId="183" formatCode="#,###.##"/>
  </numFmts>
  <fonts count="4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Wingdings 3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8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0"/>
      <color indexed="63"/>
      <name val="Verdan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7"/>
        <bgColor indexed="9"/>
      </patternFill>
    </fill>
    <fill>
      <patternFill patternType="mediumGray">
        <fgColor indexed="27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/>
    </xf>
    <xf numFmtId="0" fontId="2" fillId="33" borderId="12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right"/>
    </xf>
    <xf numFmtId="0" fontId="2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2" xfId="0" applyFont="1" applyFill="1" applyBorder="1" applyAlignment="1">
      <alignment horizontal="right" vertical="center"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vertical="center"/>
    </xf>
    <xf numFmtId="0" fontId="0" fillId="33" borderId="0" xfId="0" applyFont="1" applyFill="1" applyBorder="1" applyAlignment="1" applyProtection="1">
      <alignment/>
      <protection/>
    </xf>
    <xf numFmtId="0" fontId="0" fillId="33" borderId="14" xfId="0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 applyProtection="1">
      <alignment horizontal="center"/>
      <protection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 vertical="center"/>
    </xf>
    <xf numFmtId="0" fontId="0" fillId="33" borderId="17" xfId="0" applyFill="1" applyBorder="1" applyAlignment="1">
      <alignment/>
    </xf>
    <xf numFmtId="0" fontId="2" fillId="33" borderId="18" xfId="0" applyFont="1" applyFill="1" applyBorder="1" applyAlignment="1">
      <alignment horizontal="right"/>
    </xf>
    <xf numFmtId="172" fontId="2" fillId="33" borderId="19" xfId="0" applyNumberFormat="1" applyFont="1" applyFill="1" applyBorder="1" applyAlignment="1">
      <alignment horizontal="center"/>
    </xf>
    <xf numFmtId="172" fontId="2" fillId="33" borderId="19" xfId="0" applyNumberFormat="1" applyFont="1" applyFill="1" applyBorder="1" applyAlignment="1">
      <alignment horizontal="center"/>
    </xf>
    <xf numFmtId="0" fontId="0" fillId="33" borderId="20" xfId="0" applyFill="1" applyBorder="1" applyAlignment="1">
      <alignment/>
    </xf>
    <xf numFmtId="173" fontId="0" fillId="33" borderId="19" xfId="0" applyNumberFormat="1" applyFont="1" applyFill="1" applyBorder="1" applyAlignment="1">
      <alignment horizontal="left"/>
    </xf>
    <xf numFmtId="173" fontId="0" fillId="33" borderId="21" xfId="0" applyNumberFormat="1" applyFont="1" applyFill="1" applyBorder="1" applyAlignment="1">
      <alignment horizontal="left"/>
    </xf>
    <xf numFmtId="0" fontId="2" fillId="33" borderId="18" xfId="0" applyFont="1" applyFill="1" applyBorder="1" applyAlignment="1" applyProtection="1">
      <alignment horizontal="center"/>
      <protection/>
    </xf>
    <xf numFmtId="0" fontId="7" fillId="33" borderId="22" xfId="0" applyFont="1" applyFill="1" applyBorder="1" applyAlignment="1">
      <alignment horizontal="center" vertical="center"/>
    </xf>
    <xf numFmtId="0" fontId="0" fillId="33" borderId="18" xfId="0" applyFill="1" applyBorder="1" applyAlignment="1" applyProtection="1">
      <alignment horizontal="left"/>
      <protection/>
    </xf>
    <xf numFmtId="0" fontId="2" fillId="33" borderId="19" xfId="0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18" xfId="0" applyNumberFormat="1" applyFont="1" applyFill="1" applyBorder="1" applyAlignment="1" applyProtection="1">
      <alignment horizontal="left"/>
      <protection/>
    </xf>
    <xf numFmtId="0" fontId="0" fillId="33" borderId="23" xfId="0" applyNumberFormat="1" applyFont="1" applyFill="1" applyBorder="1" applyAlignment="1" applyProtection="1">
      <alignment horizontal="left"/>
      <protection/>
    </xf>
    <xf numFmtId="0" fontId="0" fillId="34" borderId="0" xfId="0" applyFill="1" applyAlignment="1">
      <alignment/>
    </xf>
    <xf numFmtId="0" fontId="0" fillId="33" borderId="13" xfId="0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8" xfId="0" applyNumberFormat="1" applyFont="1" applyFill="1" applyBorder="1" applyAlignment="1" applyProtection="1">
      <alignment horizontal="center"/>
      <protection/>
    </xf>
    <xf numFmtId="172" fontId="2" fillId="33" borderId="18" xfId="0" applyNumberFormat="1" applyFont="1" applyFill="1" applyBorder="1" applyAlignment="1" applyProtection="1">
      <alignment horizontal="center"/>
      <protection/>
    </xf>
    <xf numFmtId="172" fontId="2" fillId="33" borderId="18" xfId="0" applyNumberFormat="1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176" fontId="0" fillId="33" borderId="15" xfId="0" applyNumberFormat="1" applyFont="1" applyFill="1" applyBorder="1" applyAlignment="1" applyProtection="1">
      <alignment horizontal="center"/>
      <protection/>
    </xf>
    <xf numFmtId="0" fontId="0" fillId="33" borderId="14" xfId="0" applyNumberFormat="1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0" fontId="2" fillId="33" borderId="16" xfId="0" applyFont="1" applyFill="1" applyBorder="1" applyAlignment="1" applyProtection="1">
      <alignment horizontal="left"/>
      <protection/>
    </xf>
    <xf numFmtId="0" fontId="0" fillId="33" borderId="18" xfId="0" applyFont="1" applyFill="1" applyBorder="1" applyAlignment="1">
      <alignment/>
    </xf>
    <xf numFmtId="172" fontId="2" fillId="33" borderId="19" xfId="0" applyNumberFormat="1" applyFont="1" applyFill="1" applyBorder="1" applyAlignment="1" applyProtection="1">
      <alignment horizontal="center"/>
      <protection/>
    </xf>
    <xf numFmtId="172" fontId="2" fillId="33" borderId="19" xfId="0" applyNumberFormat="1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>
      <alignment horizontal="center"/>
    </xf>
    <xf numFmtId="0" fontId="4" fillId="33" borderId="18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176" fontId="0" fillId="33" borderId="0" xfId="0" applyNumberFormat="1" applyFill="1" applyBorder="1" applyAlignment="1" applyProtection="1" quotePrefix="1">
      <alignment/>
      <protection/>
    </xf>
    <xf numFmtId="0" fontId="2" fillId="33" borderId="0" xfId="0" applyNumberFormat="1" applyFont="1" applyFill="1" applyBorder="1" applyAlignment="1" applyProtection="1" quotePrefix="1">
      <alignment/>
      <protection/>
    </xf>
    <xf numFmtId="176" fontId="2" fillId="33" borderId="0" xfId="0" applyNumberFormat="1" applyFont="1" applyFill="1" applyBorder="1" applyAlignment="1" applyProtection="1" quotePrefix="1">
      <alignment/>
      <protection/>
    </xf>
    <xf numFmtId="172" fontId="0" fillId="33" borderId="24" xfId="0" applyNumberFormat="1" applyFont="1" applyFill="1" applyBorder="1" applyAlignment="1">
      <alignment horizontal="left"/>
    </xf>
    <xf numFmtId="172" fontId="0" fillId="33" borderId="14" xfId="0" applyNumberFormat="1" applyFont="1" applyFill="1" applyBorder="1" applyAlignment="1">
      <alignment horizontal="left"/>
    </xf>
    <xf numFmtId="172" fontId="0" fillId="33" borderId="15" xfId="0" applyNumberFormat="1" applyFont="1" applyFill="1" applyBorder="1" applyAlignment="1">
      <alignment horizontal="left"/>
    </xf>
    <xf numFmtId="172" fontId="0" fillId="33" borderId="24" xfId="0" applyNumberFormat="1" applyFill="1" applyBorder="1" applyAlignment="1" quotePrefix="1">
      <alignment horizontal="left"/>
    </xf>
    <xf numFmtId="172" fontId="0" fillId="33" borderId="15" xfId="0" applyNumberFormat="1" applyFont="1" applyFill="1" applyBorder="1" applyAlignment="1" quotePrefix="1">
      <alignment horizontal="left"/>
    </xf>
    <xf numFmtId="0" fontId="2" fillId="33" borderId="0" xfId="0" applyFont="1" applyFill="1" applyBorder="1" applyAlignment="1" applyProtection="1">
      <alignment horizontal="left"/>
      <protection/>
    </xf>
    <xf numFmtId="176" fontId="0" fillId="33" borderId="0" xfId="0" applyNumberForma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6" fontId="0" fillId="33" borderId="24" xfId="0" applyNumberFormat="1" applyFill="1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5" borderId="25" xfId="0" applyFont="1" applyFill="1" applyBorder="1" applyAlignment="1" applyProtection="1">
      <alignment horizontal="center"/>
      <protection locked="0"/>
    </xf>
    <xf numFmtId="0" fontId="0" fillId="36" borderId="25" xfId="0" applyFont="1" applyFill="1" applyBorder="1" applyAlignment="1" applyProtection="1">
      <alignment horizontal="center"/>
      <protection locked="0"/>
    </xf>
    <xf numFmtId="0" fontId="0" fillId="35" borderId="25" xfId="0" applyNumberFormat="1" applyFont="1" applyFill="1" applyBorder="1" applyAlignment="1" applyProtection="1">
      <alignment horizontal="right"/>
      <protection locked="0"/>
    </xf>
    <xf numFmtId="0" fontId="0" fillId="35" borderId="25" xfId="0" applyNumberFormat="1" applyFont="1" applyFill="1" applyBorder="1" applyAlignment="1" applyProtection="1">
      <alignment/>
      <protection locked="0"/>
    </xf>
    <xf numFmtId="0" fontId="0" fillId="35" borderId="25" xfId="0" applyFont="1" applyFill="1" applyBorder="1" applyAlignment="1" applyProtection="1">
      <alignment horizontal="right"/>
      <protection locked="0"/>
    </xf>
    <xf numFmtId="0" fontId="0" fillId="35" borderId="25" xfId="0" applyFont="1" applyFill="1" applyBorder="1" applyAlignment="1" applyProtection="1">
      <alignment/>
      <protection locked="0"/>
    </xf>
    <xf numFmtId="0" fontId="2" fillId="33" borderId="19" xfId="0" applyFont="1" applyFill="1" applyBorder="1" applyAlignment="1" applyProtection="1">
      <alignment horizontal="center"/>
      <protection/>
    </xf>
    <xf numFmtId="0" fontId="2" fillId="33" borderId="19" xfId="0" applyNumberFormat="1" applyFont="1" applyFill="1" applyBorder="1" applyAlignment="1" applyProtection="1">
      <alignment horizontal="center"/>
      <protection/>
    </xf>
    <xf numFmtId="0" fontId="2" fillId="33" borderId="23" xfId="0" applyFont="1" applyFill="1" applyBorder="1" applyAlignment="1">
      <alignment horizontal="right"/>
    </xf>
    <xf numFmtId="0" fontId="2" fillId="33" borderId="21" xfId="0" applyFont="1" applyFill="1" applyBorder="1" applyAlignment="1" applyProtection="1">
      <alignment horizontal="center"/>
      <protection/>
    </xf>
    <xf numFmtId="0" fontId="2" fillId="33" borderId="26" xfId="0" applyFont="1" applyFill="1" applyBorder="1" applyAlignment="1" applyProtection="1">
      <alignment horizontal="center"/>
      <protection/>
    </xf>
    <xf numFmtId="0" fontId="2" fillId="33" borderId="23" xfId="0" applyFont="1" applyFill="1" applyBorder="1" applyAlignment="1" applyProtection="1">
      <alignment horizontal="center"/>
      <protection/>
    </xf>
    <xf numFmtId="0" fontId="0" fillId="33" borderId="27" xfId="0" applyFill="1" applyBorder="1" applyAlignment="1">
      <alignment/>
    </xf>
    <xf numFmtId="0" fontId="0" fillId="33" borderId="12" xfId="0" applyFont="1" applyFill="1" applyBorder="1" applyAlignment="1" applyProtection="1">
      <alignment horizontal="left"/>
      <protection/>
    </xf>
    <xf numFmtId="176" fontId="0" fillId="33" borderId="10" xfId="0" applyNumberFormat="1" applyFill="1" applyBorder="1" applyAlignment="1" applyProtection="1">
      <alignment horizontal="left"/>
      <protection/>
    </xf>
    <xf numFmtId="0" fontId="0" fillId="33" borderId="23" xfId="0" applyFont="1" applyFill="1" applyBorder="1" applyAlignment="1" applyProtection="1">
      <alignment horizontal="left"/>
      <protection/>
    </xf>
    <xf numFmtId="0" fontId="4" fillId="33" borderId="20" xfId="0" applyFont="1" applyFill="1" applyBorder="1" applyAlignment="1">
      <alignment vertical="center"/>
    </xf>
    <xf numFmtId="0" fontId="0" fillId="33" borderId="20" xfId="0" applyFill="1" applyBorder="1" applyAlignment="1" applyProtection="1">
      <alignment/>
      <protection/>
    </xf>
    <xf numFmtId="0" fontId="3" fillId="33" borderId="18" xfId="0" applyFont="1" applyFill="1" applyBorder="1" applyAlignment="1">
      <alignment horizontal="right" vertical="center"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left" vertical="center"/>
      <protection/>
    </xf>
    <xf numFmtId="0" fontId="8" fillId="33" borderId="19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176" fontId="0" fillId="33" borderId="14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2" fillId="33" borderId="28" xfId="0" applyFont="1" applyFill="1" applyBorder="1" applyAlignment="1">
      <alignment horizontal="right"/>
    </xf>
    <xf numFmtId="0" fontId="0" fillId="33" borderId="29" xfId="0" applyFill="1" applyBorder="1" applyAlignment="1">
      <alignment/>
    </xf>
    <xf numFmtId="0" fontId="2" fillId="33" borderId="29" xfId="0" applyFont="1" applyFill="1" applyBorder="1" applyAlignment="1" applyProtection="1">
      <alignment horizontal="center"/>
      <protection/>
    </xf>
    <xf numFmtId="0" fontId="2" fillId="33" borderId="28" xfId="0" applyFont="1" applyFill="1" applyBorder="1" applyAlignment="1" applyProtection="1">
      <alignment horizontal="center"/>
      <protection/>
    </xf>
    <xf numFmtId="0" fontId="0" fillId="33" borderId="28" xfId="0" applyFont="1" applyFill="1" applyBorder="1" applyAlignment="1" applyProtection="1">
      <alignment horizontal="left"/>
      <protection/>
    </xf>
    <xf numFmtId="0" fontId="2" fillId="33" borderId="30" xfId="0" applyFont="1" applyFill="1" applyBorder="1" applyAlignment="1">
      <alignment horizontal="center"/>
    </xf>
    <xf numFmtId="172" fontId="0" fillId="33" borderId="20" xfId="0" applyNumberFormat="1" applyFill="1" applyBorder="1" applyAlignment="1">
      <alignment/>
    </xf>
    <xf numFmtId="172" fontId="2" fillId="33" borderId="21" xfId="0" applyNumberFormat="1" applyFont="1" applyFill="1" applyBorder="1" applyAlignment="1">
      <alignment horizontal="center"/>
    </xf>
    <xf numFmtId="172" fontId="2" fillId="33" borderId="23" xfId="0" applyNumberFormat="1" applyFont="1" applyFill="1" applyBorder="1" applyAlignment="1" applyProtection="1">
      <alignment horizontal="center"/>
      <protection/>
    </xf>
    <xf numFmtId="172" fontId="2" fillId="33" borderId="21" xfId="0" applyNumberFormat="1" applyFont="1" applyFill="1" applyBorder="1" applyAlignment="1" applyProtection="1">
      <alignment horizontal="center"/>
      <protection/>
    </xf>
    <xf numFmtId="0" fontId="0" fillId="33" borderId="20" xfId="0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172" fontId="0" fillId="33" borderId="29" xfId="0" applyNumberFormat="1" applyFill="1" applyBorder="1" applyAlignment="1">
      <alignment/>
    </xf>
    <xf numFmtId="172" fontId="0" fillId="33" borderId="29" xfId="0" applyNumberFormat="1" applyFill="1" applyBorder="1" applyAlignment="1" applyProtection="1">
      <alignment/>
      <protection/>
    </xf>
    <xf numFmtId="0" fontId="0" fillId="33" borderId="23" xfId="0" applyFont="1" applyFill="1" applyBorder="1" applyAlignment="1">
      <alignment vertical="top"/>
    </xf>
    <xf numFmtId="0" fontId="0" fillId="33" borderId="20" xfId="0" applyFill="1" applyBorder="1" applyAlignment="1">
      <alignment vertical="top"/>
    </xf>
    <xf numFmtId="173" fontId="0" fillId="33" borderId="21" xfId="0" applyNumberFormat="1" applyFont="1" applyFill="1" applyBorder="1" applyAlignment="1">
      <alignment horizontal="left" vertical="top"/>
    </xf>
    <xf numFmtId="0" fontId="0" fillId="33" borderId="0" xfId="0" applyFill="1" applyBorder="1" applyAlignment="1">
      <alignment vertical="top"/>
    </xf>
    <xf numFmtId="0" fontId="0" fillId="33" borderId="0" xfId="0" applyFill="1" applyAlignment="1">
      <alignment vertical="top"/>
    </xf>
    <xf numFmtId="0" fontId="2" fillId="33" borderId="13" xfId="0" applyFont="1" applyFill="1" applyBorder="1" applyAlignment="1">
      <alignment horizontal="left" vertical="center"/>
    </xf>
    <xf numFmtId="176" fontId="0" fillId="33" borderId="0" xfId="0" applyNumberFormat="1" applyFill="1" applyBorder="1" applyAlignment="1" applyProtection="1">
      <alignment horizontal="right"/>
      <protection/>
    </xf>
    <xf numFmtId="176" fontId="0" fillId="33" borderId="0" xfId="0" applyNumberFormat="1" applyFont="1" applyFill="1" applyBorder="1" applyAlignment="1" applyProtection="1">
      <alignment horizontal="center"/>
      <protection/>
    </xf>
    <xf numFmtId="176" fontId="0" fillId="33" borderId="14" xfId="0" applyNumberFormat="1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 vertical="center"/>
    </xf>
    <xf numFmtId="0" fontId="2" fillId="33" borderId="10" xfId="0" applyFont="1" applyFill="1" applyBorder="1" applyAlignment="1" applyProtection="1">
      <alignment horizontal="right"/>
      <protection/>
    </xf>
    <xf numFmtId="0" fontId="0" fillId="33" borderId="0" xfId="0" applyFill="1" applyBorder="1" applyAlignment="1">
      <alignment horizontal="right"/>
    </xf>
    <xf numFmtId="0" fontId="2" fillId="33" borderId="24" xfId="0" applyNumberFormat="1" applyFont="1" applyFill="1" applyBorder="1" applyAlignment="1" applyProtection="1" quotePrefix="1">
      <alignment horizontal="center"/>
      <protection/>
    </xf>
    <xf numFmtId="0" fontId="2" fillId="33" borderId="24" xfId="0" applyNumberFormat="1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>
      <alignment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11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 quotePrefix="1">
      <alignment horizontal="left"/>
      <protection/>
    </xf>
    <xf numFmtId="0" fontId="0" fillId="33" borderId="24" xfId="0" applyNumberFormat="1" applyFill="1" applyBorder="1" applyAlignment="1" applyProtection="1" quotePrefix="1">
      <alignment horizontal="left"/>
      <protection/>
    </xf>
    <xf numFmtId="0" fontId="3" fillId="33" borderId="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177" fontId="0" fillId="33" borderId="12" xfId="0" applyNumberFormat="1" applyFont="1" applyFill="1" applyBorder="1" applyAlignment="1" applyProtection="1">
      <alignment horizontal="left"/>
      <protection/>
    </xf>
    <xf numFmtId="177" fontId="0" fillId="33" borderId="15" xfId="0" applyNumberFormat="1" applyFont="1" applyFill="1" applyBorder="1" applyAlignment="1" applyProtection="1">
      <alignment horizontal="left"/>
      <protection/>
    </xf>
    <xf numFmtId="0" fontId="1" fillId="33" borderId="17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20" xfId="0" applyFill="1" applyBorder="1" applyAlignment="1">
      <alignment horizontal="left" vertical="top"/>
    </xf>
    <xf numFmtId="0" fontId="0" fillId="33" borderId="12" xfId="0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left"/>
      <protection/>
    </xf>
    <xf numFmtId="0" fontId="0" fillId="33" borderId="20" xfId="0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.1484375" style="3" customWidth="1"/>
    <col min="2" max="2" width="2.28125" style="3" customWidth="1"/>
    <col min="3" max="3" width="13.7109375" style="3" customWidth="1"/>
    <col min="4" max="4" width="7.7109375" style="3" customWidth="1"/>
    <col min="5" max="5" width="13.28125" style="3" customWidth="1"/>
    <col min="6" max="6" width="11.140625" style="3" customWidth="1"/>
    <col min="7" max="8" width="2.28125" style="3" customWidth="1"/>
    <col min="9" max="9" width="14.7109375" style="3" customWidth="1"/>
    <col min="10" max="10" width="7.7109375" style="3" customWidth="1"/>
    <col min="11" max="11" width="13.28125" style="3" customWidth="1"/>
    <col min="12" max="12" width="11.140625" style="3" customWidth="1"/>
    <col min="13" max="14" width="2.28125" style="3" customWidth="1"/>
    <col min="15" max="15" width="14.7109375" style="3" customWidth="1"/>
    <col min="16" max="16" width="7.7109375" style="3" customWidth="1"/>
    <col min="17" max="17" width="14.57421875" style="3" customWidth="1"/>
    <col min="18" max="18" width="11.140625" style="3" customWidth="1"/>
    <col min="19" max="19" width="2.28125" style="3" customWidth="1"/>
    <col min="20" max="16384" width="9.140625" style="3" customWidth="1"/>
  </cols>
  <sheetData>
    <row r="1" ht="8.25" customHeight="1" thickBot="1">
      <c r="A1" s="47"/>
    </row>
    <row r="2" spans="2:19" ht="36.75" customHeight="1" thickBot="1">
      <c r="B2" s="166" t="s">
        <v>35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8"/>
    </row>
    <row r="3" spans="2:20" ht="28.5" customHeight="1" thickBot="1">
      <c r="B3" s="33"/>
      <c r="C3" s="170" t="s">
        <v>2</v>
      </c>
      <c r="D3" s="170"/>
      <c r="E3" s="170"/>
      <c r="F3" s="170"/>
      <c r="G3" s="170"/>
      <c r="H3" s="170"/>
      <c r="I3" s="170"/>
      <c r="J3" s="170"/>
      <c r="K3" s="170"/>
      <c r="L3" s="170"/>
      <c r="M3" s="41"/>
      <c r="N3" s="169" t="s">
        <v>12</v>
      </c>
      <c r="O3" s="170"/>
      <c r="P3" s="170"/>
      <c r="Q3" s="170"/>
      <c r="R3" s="170"/>
      <c r="S3" s="171"/>
      <c r="T3" s="4"/>
    </row>
    <row r="4" spans="2:20" ht="21" customHeight="1">
      <c r="B4" s="172" t="s">
        <v>39</v>
      </c>
      <c r="C4" s="173"/>
      <c r="D4" s="173"/>
      <c r="E4" s="173"/>
      <c r="F4" s="173"/>
      <c r="G4" s="173"/>
      <c r="H4" s="155" t="s">
        <v>41</v>
      </c>
      <c r="I4" s="156"/>
      <c r="J4" s="156"/>
      <c r="K4" s="156"/>
      <c r="L4" s="156"/>
      <c r="M4" s="157"/>
      <c r="N4" s="155" t="s">
        <v>42</v>
      </c>
      <c r="O4" s="156"/>
      <c r="P4" s="156"/>
      <c r="Q4" s="156"/>
      <c r="R4" s="156"/>
      <c r="S4" s="157"/>
      <c r="T4" s="4"/>
    </row>
    <row r="5" spans="2:19" ht="17.25" customHeight="1">
      <c r="B5" s="161" t="s">
        <v>40</v>
      </c>
      <c r="C5" s="162"/>
      <c r="D5" s="162"/>
      <c r="E5" s="162"/>
      <c r="F5" s="162"/>
      <c r="G5" s="162"/>
      <c r="H5" s="161" t="s">
        <v>40</v>
      </c>
      <c r="I5" s="162"/>
      <c r="J5" s="162"/>
      <c r="K5" s="162"/>
      <c r="L5" s="162"/>
      <c r="M5" s="162"/>
      <c r="N5" s="161" t="s">
        <v>40</v>
      </c>
      <c r="O5" s="162"/>
      <c r="P5" s="162"/>
      <c r="Q5" s="162"/>
      <c r="R5" s="162"/>
      <c r="S5" s="163"/>
    </row>
    <row r="6" spans="2:19" ht="12.75" customHeight="1">
      <c r="B6" s="34"/>
      <c r="C6" s="29" t="s">
        <v>3</v>
      </c>
      <c r="D6" s="5"/>
      <c r="E6" s="6" t="s">
        <v>18</v>
      </c>
      <c r="F6" s="91">
        <v>1.8</v>
      </c>
      <c r="G6" s="16"/>
      <c r="H6" s="40"/>
      <c r="I6" s="29" t="s">
        <v>3</v>
      </c>
      <c r="J6" s="5"/>
      <c r="K6" s="6" t="s">
        <v>18</v>
      </c>
      <c r="L6" s="91">
        <v>1.8</v>
      </c>
      <c r="M6" s="97"/>
      <c r="N6" s="42"/>
      <c r="O6" s="29" t="s">
        <v>10</v>
      </c>
      <c r="P6" s="32"/>
      <c r="Q6" s="6" t="s">
        <v>18</v>
      </c>
      <c r="R6" s="91">
        <v>1.8</v>
      </c>
      <c r="S6" s="43"/>
    </row>
    <row r="7" spans="2:19" ht="12.75" customHeight="1">
      <c r="B7" s="34"/>
      <c r="C7" s="30"/>
      <c r="D7" s="8"/>
      <c r="E7" s="9" t="s">
        <v>33</v>
      </c>
      <c r="F7" s="116">
        <f>360/F6</f>
        <v>200</v>
      </c>
      <c r="G7" s="16"/>
      <c r="H7" s="40"/>
      <c r="I7" s="30"/>
      <c r="J7" s="8"/>
      <c r="K7" s="9" t="s">
        <v>33</v>
      </c>
      <c r="L7" s="116">
        <f>360/L6</f>
        <v>200</v>
      </c>
      <c r="M7" s="97"/>
      <c r="N7" s="42"/>
      <c r="O7" s="30"/>
      <c r="P7" s="8"/>
      <c r="Q7" s="9" t="s">
        <v>33</v>
      </c>
      <c r="R7" s="116">
        <f>360/R6</f>
        <v>200</v>
      </c>
      <c r="S7" s="43"/>
    </row>
    <row r="8" spans="2:19" ht="12.75" customHeight="1">
      <c r="B8" s="34"/>
      <c r="C8" s="29" t="s">
        <v>43</v>
      </c>
      <c r="D8" s="5"/>
      <c r="E8" s="6" t="s">
        <v>20</v>
      </c>
      <c r="F8" s="91">
        <v>10</v>
      </c>
      <c r="G8" s="16"/>
      <c r="H8" s="40"/>
      <c r="I8" s="29" t="s">
        <v>43</v>
      </c>
      <c r="J8" s="5"/>
      <c r="K8" s="6" t="s">
        <v>20</v>
      </c>
      <c r="L8" s="91">
        <v>8</v>
      </c>
      <c r="M8" s="97"/>
      <c r="N8" s="42"/>
      <c r="O8" s="29" t="s">
        <v>43</v>
      </c>
      <c r="P8" s="5"/>
      <c r="Q8" s="6" t="s">
        <v>20</v>
      </c>
      <c r="R8" s="91">
        <v>10</v>
      </c>
      <c r="S8" s="43"/>
    </row>
    <row r="9" spans="2:19" ht="12.75" customHeight="1">
      <c r="B9" s="34"/>
      <c r="C9" s="30"/>
      <c r="D9" s="10"/>
      <c r="E9" s="9" t="s">
        <v>32</v>
      </c>
      <c r="F9" s="24">
        <f>F7*F8</f>
        <v>2000</v>
      </c>
      <c r="G9" s="16"/>
      <c r="H9" s="40"/>
      <c r="I9" s="57"/>
      <c r="J9" s="58"/>
      <c r="K9" s="9" t="s">
        <v>32</v>
      </c>
      <c r="L9" s="24">
        <f>L7*L8</f>
        <v>1600</v>
      </c>
      <c r="M9" s="101"/>
      <c r="N9" s="42"/>
      <c r="O9" s="57"/>
      <c r="P9" s="58"/>
      <c r="Q9" s="9" t="s">
        <v>32</v>
      </c>
      <c r="R9" s="24">
        <f>R7*R8</f>
        <v>2000</v>
      </c>
      <c r="S9" s="43"/>
    </row>
    <row r="10" spans="2:19" ht="12.75" customHeight="1">
      <c r="B10" s="34"/>
      <c r="C10" s="31" t="s">
        <v>5</v>
      </c>
      <c r="D10" s="11"/>
      <c r="E10" s="6" t="s">
        <v>17</v>
      </c>
      <c r="F10" s="91">
        <v>0</v>
      </c>
      <c r="G10" s="16"/>
      <c r="H10" s="40"/>
      <c r="I10" s="31" t="s">
        <v>5</v>
      </c>
      <c r="J10" s="11"/>
      <c r="K10" s="6" t="s">
        <v>17</v>
      </c>
      <c r="L10" s="91">
        <v>0</v>
      </c>
      <c r="M10" s="97"/>
      <c r="N10" s="42"/>
      <c r="O10" s="29" t="s">
        <v>24</v>
      </c>
      <c r="P10" s="5"/>
      <c r="Q10" s="6" t="s">
        <v>22</v>
      </c>
      <c r="R10" s="91">
        <v>72</v>
      </c>
      <c r="S10" s="43"/>
    </row>
    <row r="11" spans="2:19" ht="12.75" customHeight="1">
      <c r="B11" s="34"/>
      <c r="C11" s="74" t="s">
        <v>34</v>
      </c>
      <c r="D11" s="2"/>
      <c r="E11" s="13" t="s">
        <v>44</v>
      </c>
      <c r="F11" s="91">
        <v>0</v>
      </c>
      <c r="G11" s="16"/>
      <c r="H11" s="40"/>
      <c r="I11" s="74" t="s">
        <v>34</v>
      </c>
      <c r="J11" s="2"/>
      <c r="K11" s="13" t="s">
        <v>44</v>
      </c>
      <c r="L11" s="91">
        <v>0</v>
      </c>
      <c r="M11" s="97"/>
      <c r="N11" s="42"/>
      <c r="O11" s="12"/>
      <c r="P11" s="1"/>
      <c r="Q11" s="73" t="s">
        <v>30</v>
      </c>
      <c r="R11" s="63">
        <f>360/R10</f>
        <v>5</v>
      </c>
      <c r="S11" s="43"/>
    </row>
    <row r="12" spans="2:21" ht="12.75" customHeight="1">
      <c r="B12" s="34"/>
      <c r="C12" s="75" t="s">
        <v>23</v>
      </c>
      <c r="D12" s="14"/>
      <c r="E12" s="15" t="s">
        <v>28</v>
      </c>
      <c r="F12" s="115" t="str">
        <f>IF(OR(F10=F11,F10=0,F11=0),"1",F11/F10)</f>
        <v>1</v>
      </c>
      <c r="G12" s="16"/>
      <c r="H12" s="40"/>
      <c r="I12" s="75" t="s">
        <v>23</v>
      </c>
      <c r="J12" s="14"/>
      <c r="K12" s="15" t="s">
        <v>28</v>
      </c>
      <c r="L12" s="115" t="str">
        <f>IF(OR(L10=L11,L10=0,L11=0),"1",L11/L10)</f>
        <v>1</v>
      </c>
      <c r="M12" s="101"/>
      <c r="N12" s="42"/>
      <c r="O12" s="29" t="s">
        <v>49</v>
      </c>
      <c r="P12" s="143"/>
      <c r="Q12" s="144" t="s">
        <v>38</v>
      </c>
      <c r="R12" s="147">
        <f>(R8*R10)/R6</f>
        <v>400</v>
      </c>
      <c r="S12" s="43"/>
      <c r="U12" s="4"/>
    </row>
    <row r="13" spans="2:19" ht="12.75" customHeight="1">
      <c r="B13" s="34"/>
      <c r="C13" s="29" t="s">
        <v>4</v>
      </c>
      <c r="D13" s="5"/>
      <c r="E13" s="6" t="s">
        <v>19</v>
      </c>
      <c r="F13" s="91">
        <v>10</v>
      </c>
      <c r="G13" s="16"/>
      <c r="H13" s="40"/>
      <c r="I13" s="29" t="s">
        <v>4</v>
      </c>
      <c r="J13" s="5"/>
      <c r="K13" s="6" t="s">
        <v>21</v>
      </c>
      <c r="L13" s="91">
        <v>4</v>
      </c>
      <c r="M13" s="97"/>
      <c r="N13" s="42"/>
      <c r="O13" s="7"/>
      <c r="P13" s="8"/>
      <c r="Q13" s="59" t="s">
        <v>31</v>
      </c>
      <c r="R13" s="62">
        <f>R11/R9</f>
        <v>0.0025</v>
      </c>
      <c r="S13" s="43"/>
    </row>
    <row r="14" spans="2:19" ht="12.75" customHeight="1">
      <c r="B14" s="34"/>
      <c r="C14" s="139"/>
      <c r="D14" s="4"/>
      <c r="E14" s="13" t="s">
        <v>53</v>
      </c>
      <c r="F14" s="91">
        <v>2</v>
      </c>
      <c r="G14" s="16"/>
      <c r="H14" s="40"/>
      <c r="I14" s="139"/>
      <c r="J14" s="4"/>
      <c r="K14" s="13" t="s">
        <v>53</v>
      </c>
      <c r="L14" s="91">
        <v>1</v>
      </c>
      <c r="M14" s="97"/>
      <c r="N14" s="42"/>
      <c r="O14" s="2"/>
      <c r="P14" s="1"/>
      <c r="Q14" s="60"/>
      <c r="R14" s="141"/>
      <c r="S14" s="43"/>
    </row>
    <row r="15" spans="2:19" ht="12.75" customHeight="1">
      <c r="B15" s="34"/>
      <c r="C15" s="139"/>
      <c r="D15" s="4"/>
      <c r="E15" s="13" t="s">
        <v>46</v>
      </c>
      <c r="F15" s="142">
        <f>IF(F14=0,1/F13,1*F14/F13)</f>
        <v>0.2</v>
      </c>
      <c r="G15" s="16"/>
      <c r="H15" s="40"/>
      <c r="I15" s="139"/>
      <c r="J15" s="4"/>
      <c r="K15" s="145" t="s">
        <v>47</v>
      </c>
      <c r="L15" s="20">
        <f>IF(L14=0,L13,L13*L14)</f>
        <v>4</v>
      </c>
      <c r="M15" s="97"/>
      <c r="N15" s="42"/>
      <c r="O15" s="2"/>
      <c r="P15" s="1"/>
      <c r="Q15" s="60"/>
      <c r="R15" s="141"/>
      <c r="S15" s="43"/>
    </row>
    <row r="16" spans="2:21" ht="12.75" customHeight="1">
      <c r="B16" s="34"/>
      <c r="C16" s="29" t="s">
        <v>49</v>
      </c>
      <c r="D16" s="5"/>
      <c r="E16" s="11" t="s">
        <v>37</v>
      </c>
      <c r="F16" s="146">
        <f>(F9*F12)/F15</f>
        <v>10000</v>
      </c>
      <c r="G16" s="118"/>
      <c r="H16" s="53"/>
      <c r="I16" s="29" t="s">
        <v>49</v>
      </c>
      <c r="J16" s="5"/>
      <c r="K16" s="11" t="s">
        <v>48</v>
      </c>
      <c r="L16" s="146">
        <f>(L9*L12)/L15</f>
        <v>400</v>
      </c>
      <c r="M16" s="98"/>
      <c r="N16" s="42"/>
      <c r="O16" s="4"/>
      <c r="P16" s="4"/>
      <c r="Q16" s="4"/>
      <c r="R16" s="4"/>
      <c r="S16" s="43"/>
      <c r="U16" s="17"/>
    </row>
    <row r="17" spans="2:21" ht="12.75" customHeight="1">
      <c r="B17" s="34"/>
      <c r="C17" s="18"/>
      <c r="D17" s="14"/>
      <c r="E17" s="9" t="s">
        <v>27</v>
      </c>
      <c r="F17" s="62">
        <f>1/F16</f>
        <v>0.0001</v>
      </c>
      <c r="G17" s="118"/>
      <c r="H17" s="53"/>
      <c r="I17" s="18"/>
      <c r="J17" s="14"/>
      <c r="K17" s="9" t="s">
        <v>29</v>
      </c>
      <c r="L17" s="62">
        <f>1/L16</f>
        <v>0.0025</v>
      </c>
      <c r="M17" s="98"/>
      <c r="N17" s="42"/>
      <c r="O17" s="4"/>
      <c r="P17" s="4"/>
      <c r="Q17" s="4"/>
      <c r="R17" s="4"/>
      <c r="S17" s="43"/>
      <c r="U17" s="17"/>
    </row>
    <row r="18" spans="2:19" ht="12.75" customHeight="1" thickBot="1">
      <c r="B18" s="99"/>
      <c r="C18" s="37"/>
      <c r="D18" s="37"/>
      <c r="E18" s="37"/>
      <c r="F18" s="37"/>
      <c r="G18" s="119"/>
      <c r="H18" s="102"/>
      <c r="I18" s="37"/>
      <c r="J18" s="37"/>
      <c r="K18" s="37"/>
      <c r="L18" s="103"/>
      <c r="M18" s="100"/>
      <c r="N18" s="106"/>
      <c r="O18" s="37"/>
      <c r="P18" s="107"/>
      <c r="Q18" s="108"/>
      <c r="R18" s="108"/>
      <c r="S18" s="117"/>
    </row>
    <row r="19" spans="2:19" ht="12.75" customHeight="1">
      <c r="B19" s="120"/>
      <c r="C19" s="121"/>
      <c r="D19" s="121"/>
      <c r="E19" s="121"/>
      <c r="F19" s="121"/>
      <c r="G19" s="122"/>
      <c r="H19" s="123"/>
      <c r="I19" s="121"/>
      <c r="J19" s="121"/>
      <c r="K19" s="121"/>
      <c r="L19" s="121"/>
      <c r="M19" s="122"/>
      <c r="N19" s="124"/>
      <c r="O19" s="121"/>
      <c r="P19" s="121"/>
      <c r="Q19" s="121"/>
      <c r="R19" s="121"/>
      <c r="S19" s="125"/>
    </row>
    <row r="20" spans="2:19" s="114" customFormat="1" ht="24.75" customHeight="1">
      <c r="B20" s="109"/>
      <c r="C20" s="179" t="s">
        <v>45</v>
      </c>
      <c r="D20" s="179"/>
      <c r="E20" s="158" t="s">
        <v>36</v>
      </c>
      <c r="F20" s="158"/>
      <c r="G20" s="110"/>
      <c r="H20" s="111"/>
      <c r="I20" s="179" t="s">
        <v>45</v>
      </c>
      <c r="J20" s="179"/>
      <c r="K20" s="158" t="s">
        <v>36</v>
      </c>
      <c r="L20" s="158"/>
      <c r="M20" s="110"/>
      <c r="N20" s="112"/>
      <c r="O20" s="179" t="s">
        <v>45</v>
      </c>
      <c r="P20" s="179"/>
      <c r="Q20" s="158" t="s">
        <v>36</v>
      </c>
      <c r="R20" s="158"/>
      <c r="S20" s="113"/>
    </row>
    <row r="21" spans="2:19" ht="12.75" customHeight="1">
      <c r="B21" s="34"/>
      <c r="C21" s="31" t="s">
        <v>13</v>
      </c>
      <c r="D21" s="92">
        <v>100</v>
      </c>
      <c r="E21" s="6" t="s">
        <v>11</v>
      </c>
      <c r="F21" s="79">
        <f>(D21*F16)/60</f>
        <v>16666.666666666668</v>
      </c>
      <c r="G21" s="70"/>
      <c r="H21" s="71"/>
      <c r="I21" s="31" t="s">
        <v>14</v>
      </c>
      <c r="J21" s="91">
        <v>2500</v>
      </c>
      <c r="K21" s="6" t="s">
        <v>11</v>
      </c>
      <c r="L21" s="79">
        <f>(J21*L16)/60</f>
        <v>16666.666666666668</v>
      </c>
      <c r="M21" s="72"/>
      <c r="N21" s="40"/>
      <c r="O21" s="31" t="s">
        <v>15</v>
      </c>
      <c r="P21" s="91">
        <v>1600</v>
      </c>
      <c r="Q21" s="6" t="s">
        <v>11</v>
      </c>
      <c r="R21" s="79">
        <f>(P21*R12)/60</f>
        <v>10666.666666666666</v>
      </c>
      <c r="S21" s="44"/>
    </row>
    <row r="22" spans="2:19" ht="12.75" customHeight="1">
      <c r="B22" s="34"/>
      <c r="C22" s="48"/>
      <c r="D22" s="20"/>
      <c r="E22" s="13" t="s">
        <v>6</v>
      </c>
      <c r="F22" s="80">
        <f>D21/60</f>
        <v>1.6666666666666667</v>
      </c>
      <c r="G22" s="35"/>
      <c r="H22" s="54"/>
      <c r="I22" s="48"/>
      <c r="J22" s="20"/>
      <c r="K22" s="13" t="s">
        <v>8</v>
      </c>
      <c r="L22" s="80">
        <f>J21/60</f>
        <v>41.666666666666664</v>
      </c>
      <c r="M22" s="68"/>
      <c r="N22" s="45"/>
      <c r="O22" s="48"/>
      <c r="P22" s="20"/>
      <c r="Q22" s="13" t="s">
        <v>0</v>
      </c>
      <c r="R22" s="80">
        <f>P21/60</f>
        <v>26.666666666666668</v>
      </c>
      <c r="S22" s="38"/>
    </row>
    <row r="23" spans="2:19" ht="12.75" customHeight="1">
      <c r="B23" s="34"/>
      <c r="C23" s="49"/>
      <c r="D23" s="21"/>
      <c r="E23" s="9" t="s">
        <v>7</v>
      </c>
      <c r="F23" s="81">
        <f>D21*F12/F15</f>
        <v>500</v>
      </c>
      <c r="G23" s="36"/>
      <c r="H23" s="55"/>
      <c r="I23" s="49"/>
      <c r="J23" s="21"/>
      <c r="K23" s="9" t="s">
        <v>7</v>
      </c>
      <c r="L23" s="81">
        <f>(J21*L12)/L15</f>
        <v>625</v>
      </c>
      <c r="M23" s="69"/>
      <c r="N23" s="56"/>
      <c r="O23" s="49"/>
      <c r="P23" s="21"/>
      <c r="Q23" s="9" t="s">
        <v>7</v>
      </c>
      <c r="R23" s="81">
        <f>P21/R11</f>
        <v>320</v>
      </c>
      <c r="S23" s="38"/>
    </row>
    <row r="24" spans="2:19" ht="12.75">
      <c r="B24" s="34"/>
      <c r="C24" s="31" t="s">
        <v>26</v>
      </c>
      <c r="D24" s="92">
        <v>400</v>
      </c>
      <c r="E24" s="6" t="s">
        <v>25</v>
      </c>
      <c r="F24" s="79">
        <f>(D24*F15)/F12</f>
        <v>80</v>
      </c>
      <c r="G24" s="35"/>
      <c r="H24" s="54"/>
      <c r="I24" s="31" t="s">
        <v>26</v>
      </c>
      <c r="J24" s="91">
        <v>500</v>
      </c>
      <c r="K24" s="6" t="s">
        <v>9</v>
      </c>
      <c r="L24" s="79">
        <f>(J24*L15)/L12</f>
        <v>2000</v>
      </c>
      <c r="M24" s="68"/>
      <c r="N24" s="45"/>
      <c r="O24" s="31" t="s">
        <v>26</v>
      </c>
      <c r="P24" s="91">
        <v>320</v>
      </c>
      <c r="Q24" s="13" t="s">
        <v>1</v>
      </c>
      <c r="R24" s="80">
        <f>P24*R11</f>
        <v>1600</v>
      </c>
      <c r="S24" s="38"/>
    </row>
    <row r="25" spans="2:19" ht="12.75">
      <c r="B25" s="34"/>
      <c r="C25" s="48"/>
      <c r="D25" s="20"/>
      <c r="E25" s="13" t="s">
        <v>6</v>
      </c>
      <c r="F25" s="80">
        <f>F24/60</f>
        <v>1.3333333333333333</v>
      </c>
      <c r="G25" s="36"/>
      <c r="H25" s="55"/>
      <c r="I25" s="48"/>
      <c r="J25" s="20"/>
      <c r="K25" s="13" t="s">
        <v>8</v>
      </c>
      <c r="L25" s="80">
        <f>L24/60</f>
        <v>33.333333333333336</v>
      </c>
      <c r="M25" s="69"/>
      <c r="N25" s="45"/>
      <c r="O25" s="48"/>
      <c r="P25" s="20"/>
      <c r="Q25" s="13" t="s">
        <v>0</v>
      </c>
      <c r="R25" s="80">
        <f>(P24*R11)/60</f>
        <v>26.666666666666668</v>
      </c>
      <c r="S25" s="38"/>
    </row>
    <row r="26" spans="2:19" ht="12.75">
      <c r="B26" s="34"/>
      <c r="C26" s="50"/>
      <c r="D26" s="21"/>
      <c r="E26" s="9" t="s">
        <v>11</v>
      </c>
      <c r="F26" s="83">
        <f>(D24*F15*F16)/(F12*60)</f>
        <v>13333.333333333334</v>
      </c>
      <c r="G26" s="35"/>
      <c r="H26" s="54"/>
      <c r="I26" s="50"/>
      <c r="J26" s="21"/>
      <c r="K26" s="9" t="s">
        <v>11</v>
      </c>
      <c r="L26" s="81">
        <f>(J24*L15*L16)/(L12*60)</f>
        <v>13333.333333333334</v>
      </c>
      <c r="M26" s="68"/>
      <c r="N26" s="56"/>
      <c r="O26" s="50"/>
      <c r="P26" s="21"/>
      <c r="Q26" s="153" t="s">
        <v>11</v>
      </c>
      <c r="R26" s="81">
        <f>(P24*R11*R12)/60</f>
        <v>10666.666666666666</v>
      </c>
      <c r="S26" s="38"/>
    </row>
    <row r="27" spans="2:19" ht="12.75">
      <c r="B27" s="34"/>
      <c r="C27" s="31" t="s">
        <v>16</v>
      </c>
      <c r="D27" s="92">
        <v>2666.66</v>
      </c>
      <c r="E27" s="6" t="s">
        <v>7</v>
      </c>
      <c r="F27" s="82">
        <f>(D27*F12*60)/(F15*F16)</f>
        <v>79.9998</v>
      </c>
      <c r="G27" s="36"/>
      <c r="H27" s="55"/>
      <c r="I27" s="31" t="s">
        <v>16</v>
      </c>
      <c r="J27" s="92">
        <v>13333.33</v>
      </c>
      <c r="K27" s="6" t="s">
        <v>7</v>
      </c>
      <c r="L27" s="82">
        <f>(J27*L12*60)/(L15*L16)</f>
        <v>499.99987500000003</v>
      </c>
      <c r="M27" s="69"/>
      <c r="N27" s="45"/>
      <c r="O27" s="31" t="s">
        <v>16</v>
      </c>
      <c r="P27" s="92">
        <v>10666.66</v>
      </c>
      <c r="Q27" s="6" t="s">
        <v>7</v>
      </c>
      <c r="R27" s="79">
        <f>(P27*60)/R9</f>
        <v>319.9998</v>
      </c>
      <c r="S27" s="38"/>
    </row>
    <row r="28" spans="2:19" ht="12.75">
      <c r="B28" s="34"/>
      <c r="C28" s="51"/>
      <c r="D28" s="23"/>
      <c r="E28" s="13" t="s">
        <v>25</v>
      </c>
      <c r="F28" s="80">
        <f>(D27*60)/F16</f>
        <v>15.999959999999998</v>
      </c>
      <c r="G28" s="35"/>
      <c r="H28" s="54"/>
      <c r="I28" s="22"/>
      <c r="J28" s="23"/>
      <c r="K28" s="13" t="s">
        <v>9</v>
      </c>
      <c r="L28" s="80">
        <f>(J27*60)/L16</f>
        <v>1999.9995000000001</v>
      </c>
      <c r="M28" s="68"/>
      <c r="N28" s="45"/>
      <c r="O28" s="52"/>
      <c r="P28" s="24"/>
      <c r="Q28" s="13" t="s">
        <v>1</v>
      </c>
      <c r="R28" s="80">
        <f>(P27*60)/R12</f>
        <v>1599.999</v>
      </c>
      <c r="S28" s="38"/>
    </row>
    <row r="29" spans="2:19" ht="12.75">
      <c r="B29" s="34"/>
      <c r="C29" s="25"/>
      <c r="D29" s="26"/>
      <c r="E29" s="9" t="s">
        <v>6</v>
      </c>
      <c r="F29" s="81">
        <f>D27/F16</f>
        <v>0.26666599999999996</v>
      </c>
      <c r="G29" s="35"/>
      <c r="H29" s="54"/>
      <c r="I29" s="25"/>
      <c r="J29" s="26"/>
      <c r="K29" s="9" t="s">
        <v>8</v>
      </c>
      <c r="L29" s="81">
        <f>J27/L16</f>
        <v>33.333325</v>
      </c>
      <c r="M29" s="68"/>
      <c r="N29" s="45"/>
      <c r="O29" s="27"/>
      <c r="P29" s="28"/>
      <c r="Q29" s="9" t="s">
        <v>0</v>
      </c>
      <c r="R29" s="81">
        <f>P27/R12</f>
        <v>26.66665</v>
      </c>
      <c r="S29" s="38"/>
    </row>
    <row r="30" spans="2:19" ht="12.75">
      <c r="B30" s="34"/>
      <c r="C30" s="66" t="s">
        <v>50</v>
      </c>
      <c r="D30" s="93">
        <v>1000</v>
      </c>
      <c r="E30" s="159" t="str">
        <f>"steps = "&amp;ROUND((D30/F16),6)&amp;" inches"</f>
        <v>steps = 0.1 inches</v>
      </c>
      <c r="F30" s="160"/>
      <c r="G30" s="35"/>
      <c r="H30" s="54"/>
      <c r="I30" s="66" t="s">
        <v>50</v>
      </c>
      <c r="J30" s="95">
        <v>3200</v>
      </c>
      <c r="K30" s="159" t="str">
        <f>"steps = "&amp;ROUND((J30*L17),6)&amp;" mm"</f>
        <v>steps = 8 mm</v>
      </c>
      <c r="L30" s="160"/>
      <c r="M30" s="68"/>
      <c r="N30" s="45"/>
      <c r="O30" s="66" t="s">
        <v>52</v>
      </c>
      <c r="P30" s="95">
        <v>12000</v>
      </c>
      <c r="Q30" s="105" t="str">
        <f>"steps = "&amp;ROUND((P30*R13),6)&amp;" deg"</f>
        <v>steps = 30 deg</v>
      </c>
      <c r="R30" s="88"/>
      <c r="S30" s="38"/>
    </row>
    <row r="31" spans="2:19" ht="12.75">
      <c r="B31" s="34"/>
      <c r="C31" s="148" t="s">
        <v>51</v>
      </c>
      <c r="D31" s="94">
        <v>0.001</v>
      </c>
      <c r="E31" s="176" t="str">
        <f>"in = "&amp;ROUND((D31*$F$16),6)&amp;" steps"</f>
        <v>in = 10 steps</v>
      </c>
      <c r="F31" s="177"/>
      <c r="G31" s="35"/>
      <c r="H31" s="54"/>
      <c r="I31" s="148" t="s">
        <v>51</v>
      </c>
      <c r="J31" s="96">
        <v>1</v>
      </c>
      <c r="K31" s="164" t="str">
        <f>"mm = "&amp;ROUND((J31*L16),6)&amp;" steps"</f>
        <v>mm = 400 steps</v>
      </c>
      <c r="L31" s="165"/>
      <c r="M31" s="68"/>
      <c r="N31" s="45"/>
      <c r="O31" s="148" t="s">
        <v>51</v>
      </c>
      <c r="P31" s="96">
        <v>30</v>
      </c>
      <c r="Q31" s="104" t="str">
        <f>"degrees = "&amp;ROUND((P31*R12),6)&amp;" steps"</f>
        <v>degrees = 12000 steps</v>
      </c>
      <c r="R31" s="89"/>
      <c r="S31" s="38"/>
    </row>
    <row r="32" spans="2:19" ht="13.5" thickBot="1">
      <c r="B32" s="99"/>
      <c r="C32" s="37"/>
      <c r="D32" s="37"/>
      <c r="E32" s="37"/>
      <c r="F32" s="126"/>
      <c r="G32" s="127"/>
      <c r="H32" s="128"/>
      <c r="I32" s="37"/>
      <c r="J32" s="37"/>
      <c r="K32" s="37"/>
      <c r="L32" s="126"/>
      <c r="M32" s="129"/>
      <c r="N32" s="46"/>
      <c r="O32" s="130"/>
      <c r="P32" s="178"/>
      <c r="Q32" s="178"/>
      <c r="R32" s="178"/>
      <c r="S32" s="39"/>
    </row>
    <row r="33" spans="2:19" ht="5.25" customHeight="1">
      <c r="B33" s="64"/>
      <c r="G33" s="65"/>
      <c r="H33" s="132"/>
      <c r="I33" s="121"/>
      <c r="J33" s="121"/>
      <c r="K33" s="121"/>
      <c r="L33" s="121"/>
      <c r="M33" s="133"/>
      <c r="N33" s="131"/>
      <c r="P33" s="4"/>
      <c r="Q33" s="4"/>
      <c r="R33" s="4"/>
      <c r="S33" s="38"/>
    </row>
    <row r="34" spans="2:19" ht="12.75">
      <c r="B34" s="67"/>
      <c r="C34" s="174" t="s">
        <v>54</v>
      </c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38"/>
    </row>
    <row r="35" spans="2:20" s="138" customFormat="1" ht="18" customHeight="1" thickBot="1">
      <c r="B35" s="134"/>
      <c r="C35" s="175" t="s">
        <v>55</v>
      </c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35"/>
      <c r="Q35" s="135"/>
      <c r="R35" s="154" t="s">
        <v>56</v>
      </c>
      <c r="S35" s="136"/>
      <c r="T35" s="137"/>
    </row>
    <row r="36" spans="2:20" ht="12.75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19"/>
      <c r="O36" s="61"/>
      <c r="P36" s="61"/>
      <c r="Q36" s="61"/>
      <c r="R36" s="61"/>
      <c r="S36" s="4"/>
      <c r="T36" s="4"/>
    </row>
    <row r="37" spans="2:20" ht="12.75">
      <c r="B37" s="61"/>
      <c r="C37" s="61"/>
      <c r="D37" s="61"/>
      <c r="E37" s="60"/>
      <c r="F37" s="149"/>
      <c r="G37" s="77"/>
      <c r="H37" s="77"/>
      <c r="I37" s="149"/>
      <c r="J37" s="61"/>
      <c r="K37" s="60"/>
      <c r="L37" s="149"/>
      <c r="M37" s="61"/>
      <c r="N37" s="19"/>
      <c r="O37" s="61"/>
      <c r="P37" s="61"/>
      <c r="Q37" s="61"/>
      <c r="R37" s="61"/>
      <c r="S37" s="4"/>
      <c r="T37" s="4"/>
    </row>
    <row r="38" spans="2:20" ht="12.75">
      <c r="B38" s="61"/>
      <c r="C38" s="61"/>
      <c r="D38" s="61"/>
      <c r="E38" s="140"/>
      <c r="F38" s="77"/>
      <c r="G38" s="77"/>
      <c r="H38" s="77"/>
      <c r="I38" s="77"/>
      <c r="J38" s="61"/>
      <c r="K38" s="60"/>
      <c r="L38" s="149"/>
      <c r="M38" s="61"/>
      <c r="N38" s="19"/>
      <c r="O38" s="61"/>
      <c r="P38" s="61"/>
      <c r="Q38" s="61"/>
      <c r="R38" s="61"/>
      <c r="S38" s="4"/>
      <c r="T38" s="4"/>
    </row>
    <row r="39" spans="2:20" ht="12.75">
      <c r="B39" s="61"/>
      <c r="C39" s="61"/>
      <c r="D39" s="90"/>
      <c r="E39" s="60"/>
      <c r="F39" s="86"/>
      <c r="G39" s="78"/>
      <c r="H39" s="78"/>
      <c r="I39" s="86"/>
      <c r="J39" s="61"/>
      <c r="K39" s="61"/>
      <c r="L39" s="150"/>
      <c r="M39" s="61"/>
      <c r="N39" s="61"/>
      <c r="O39" s="61"/>
      <c r="P39" s="61"/>
      <c r="Q39" s="61"/>
      <c r="R39" s="61"/>
      <c r="S39" s="4"/>
      <c r="T39" s="4"/>
    </row>
    <row r="40" spans="2:18" ht="12.75">
      <c r="B40" s="87"/>
      <c r="C40" s="61"/>
      <c r="D40" s="76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87"/>
      <c r="Q40" s="87"/>
      <c r="R40" s="87"/>
    </row>
    <row r="41" spans="2:16" ht="12.75">
      <c r="B41" s="87"/>
      <c r="C41" s="151"/>
      <c r="D41" s="61"/>
      <c r="E41" s="61"/>
      <c r="F41" s="61"/>
      <c r="G41" s="61"/>
      <c r="H41" s="61"/>
      <c r="I41" s="61"/>
      <c r="J41" s="61"/>
      <c r="K41" s="61"/>
      <c r="L41" s="61"/>
      <c r="M41" s="87"/>
      <c r="N41" s="87"/>
      <c r="O41" s="87"/>
      <c r="P41" s="87"/>
    </row>
    <row r="42" spans="2:18" ht="12.75">
      <c r="B42" s="87"/>
      <c r="C42" s="61"/>
      <c r="D42" s="61"/>
      <c r="E42" s="152"/>
      <c r="F42" s="152"/>
      <c r="G42" s="152"/>
      <c r="H42" s="61"/>
      <c r="I42" s="61"/>
      <c r="J42" s="61"/>
      <c r="K42" s="61"/>
      <c r="L42" s="61"/>
      <c r="M42" s="87"/>
      <c r="N42" s="87"/>
      <c r="O42" s="61"/>
      <c r="P42" s="61"/>
      <c r="Q42" s="61"/>
      <c r="R42" s="61"/>
    </row>
    <row r="43" spans="2:18" ht="12.75">
      <c r="B43" s="87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87"/>
      <c r="N43" s="87"/>
      <c r="O43" s="84"/>
      <c r="P43" s="60"/>
      <c r="Q43" s="85"/>
      <c r="R43" s="85"/>
    </row>
    <row r="44" spans="2:18" ht="12.75">
      <c r="B44" s="87"/>
      <c r="C44" s="61"/>
      <c r="D44" s="61"/>
      <c r="E44" s="61"/>
      <c r="F44" s="61"/>
      <c r="G44" s="61"/>
      <c r="H44" s="87"/>
      <c r="I44" s="87"/>
      <c r="J44" s="87"/>
      <c r="K44" s="87"/>
      <c r="L44" s="87"/>
      <c r="M44" s="87"/>
      <c r="N44" s="87"/>
      <c r="O44" s="61"/>
      <c r="P44" s="86"/>
      <c r="Q44" s="86"/>
      <c r="R44" s="86"/>
    </row>
    <row r="45" spans="2:18" ht="12.75">
      <c r="B45" s="87"/>
      <c r="C45" s="87"/>
      <c r="D45" s="87"/>
      <c r="E45" s="61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2:18" ht="12.7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</row>
  </sheetData>
  <sheetProtection sheet="1" objects="1" scenarios="1" selectLockedCells="1"/>
  <mergeCells count="22">
    <mergeCell ref="C34:R34"/>
    <mergeCell ref="C35:O35"/>
    <mergeCell ref="E30:F30"/>
    <mergeCell ref="E31:F31"/>
    <mergeCell ref="P32:R32"/>
    <mergeCell ref="C20:D20"/>
    <mergeCell ref="I20:J20"/>
    <mergeCell ref="O20:P20"/>
    <mergeCell ref="E20:F20"/>
    <mergeCell ref="K20:L20"/>
    <mergeCell ref="B2:S2"/>
    <mergeCell ref="N3:S3"/>
    <mergeCell ref="B5:G5"/>
    <mergeCell ref="C3:L3"/>
    <mergeCell ref="H5:M5"/>
    <mergeCell ref="B4:G4"/>
    <mergeCell ref="H4:M4"/>
    <mergeCell ref="N4:S4"/>
    <mergeCell ref="Q20:R20"/>
    <mergeCell ref="K30:L30"/>
    <mergeCell ref="N5:S5"/>
    <mergeCell ref="K31:L31"/>
  </mergeCells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Lenz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Lenz</dc:creator>
  <cp:keywords/>
  <dc:description/>
  <cp:lastModifiedBy>Piet De Jong</cp:lastModifiedBy>
  <dcterms:created xsi:type="dcterms:W3CDTF">2002-11-04T07:15:19Z</dcterms:created>
  <dcterms:modified xsi:type="dcterms:W3CDTF">2017-06-19T06:30:41Z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-1326276641</vt:i4>
  </property>
  <property fmtid="{D5CDD505-2E9C-101B-9397-08002B2CF9AE}" pid="3" name="_EmailSubject">
    <vt:lpwstr> Error in Steps per Unit Calculator</vt:lpwstr>
  </property>
  <property fmtid="{D5CDD505-2E9C-101B-9397-08002B2CF9AE}" pid="4" name="_AuthorEmail">
    <vt:lpwstr>alenz@bellsouth.net</vt:lpwstr>
  </property>
  <property fmtid="{D5CDD505-2E9C-101B-9397-08002B2CF9AE}" pid="5" name="_AuthorEmailDisplayName">
    <vt:lpwstr>Al Lenz</vt:lpwstr>
  </property>
  <property fmtid="{D5CDD505-2E9C-101B-9397-08002B2CF9AE}" pid="6" name="_ReviewingToolsShownOnce">
    <vt:lpwstr/>
  </property>
</Properties>
</file>